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35" yWindow="-105" windowWidth="14520" windowHeight="11760"/>
  </bookViews>
  <sheets>
    <sheet name="приложение" sheetId="7" r:id="rId1"/>
  </sheets>
  <calcPr calcId="125725"/>
</workbook>
</file>

<file path=xl/calcChain.xml><?xml version="1.0" encoding="utf-8"?>
<calcChain xmlns="http://schemas.openxmlformats.org/spreadsheetml/2006/main">
  <c r="F76" i="7"/>
  <c r="E26" l="1"/>
  <c r="F83" l="1"/>
  <c r="F84"/>
  <c r="E86"/>
  <c r="G85"/>
  <c r="E85" s="1"/>
  <c r="G49"/>
  <c r="G103"/>
  <c r="E103" s="1"/>
  <c r="E102"/>
  <c r="G101"/>
  <c r="E101" s="1"/>
  <c r="F100"/>
  <c r="F99" s="1"/>
  <c r="F98" s="1"/>
  <c r="E97"/>
  <c r="E96"/>
  <c r="G95"/>
  <c r="G94" s="1"/>
  <c r="G87" s="1"/>
  <c r="F95"/>
  <c r="E93"/>
  <c r="F92"/>
  <c r="E92" s="1"/>
  <c r="E91"/>
  <c r="E90"/>
  <c r="F89"/>
  <c r="F88" s="1"/>
  <c r="E82"/>
  <c r="E81"/>
  <c r="G80"/>
  <c r="G79" s="1"/>
  <c r="F79"/>
  <c r="E78"/>
  <c r="F77"/>
  <c r="E77" s="1"/>
  <c r="E76"/>
  <c r="E75"/>
  <c r="E74"/>
  <c r="E73"/>
  <c r="E72"/>
  <c r="E71"/>
  <c r="G70"/>
  <c r="F70"/>
  <c r="E70" s="1"/>
  <c r="E68"/>
  <c r="E67"/>
  <c r="E66"/>
  <c r="E65"/>
  <c r="E64"/>
  <c r="E63"/>
  <c r="E62"/>
  <c r="E61"/>
  <c r="E60"/>
  <c r="E59"/>
  <c r="F58"/>
  <c r="E58"/>
  <c r="F57"/>
  <c r="E57" s="1"/>
  <c r="E56"/>
  <c r="G55"/>
  <c r="G54" s="1"/>
  <c r="G53" s="1"/>
  <c r="F55"/>
  <c r="E52"/>
  <c r="G51"/>
  <c r="F51"/>
  <c r="F50"/>
  <c r="E50" s="1"/>
  <c r="E49"/>
  <c r="G48"/>
  <c r="E48" s="1"/>
  <c r="E44"/>
  <c r="G43"/>
  <c r="F43"/>
  <c r="E42"/>
  <c r="F41"/>
  <c r="E38"/>
  <c r="G37"/>
  <c r="G36" s="1"/>
  <c r="F37"/>
  <c r="F36" s="1"/>
  <c r="E35"/>
  <c r="F34"/>
  <c r="E34" s="1"/>
  <c r="E33"/>
  <c r="E32"/>
  <c r="E31"/>
  <c r="E30"/>
  <c r="E29"/>
  <c r="E28"/>
  <c r="G27"/>
  <c r="F27"/>
  <c r="E25"/>
  <c r="E24"/>
  <c r="G23"/>
  <c r="F23"/>
  <c r="E21"/>
  <c r="E20"/>
  <c r="G19"/>
  <c r="G18" s="1"/>
  <c r="F19"/>
  <c r="E19" s="1"/>
  <c r="F18" l="1"/>
  <c r="E43"/>
  <c r="G69"/>
  <c r="E23"/>
  <c r="G22"/>
  <c r="G17" s="1"/>
  <c r="E51"/>
  <c r="F54"/>
  <c r="F53" s="1"/>
  <c r="E53" s="1"/>
  <c r="F69"/>
  <c r="E95"/>
  <c r="E18"/>
  <c r="F22"/>
  <c r="E37"/>
  <c r="G47"/>
  <c r="G46" s="1"/>
  <c r="G84"/>
  <c r="G83" s="1"/>
  <c r="E83" s="1"/>
  <c r="F40"/>
  <c r="E40" s="1"/>
  <c r="F47"/>
  <c r="F94"/>
  <c r="E94" s="1"/>
  <c r="E36"/>
  <c r="E88"/>
  <c r="F87"/>
  <c r="E87" s="1"/>
  <c r="E27"/>
  <c r="G100"/>
  <c r="E79"/>
  <c r="E89"/>
  <c r="E55"/>
  <c r="E80"/>
  <c r="E41"/>
  <c r="E54" l="1"/>
  <c r="E69"/>
  <c r="E47"/>
  <c r="F46"/>
  <c r="G45"/>
  <c r="G16" s="1"/>
  <c r="F39"/>
  <c r="E39" s="1"/>
  <c r="E84"/>
  <c r="E22"/>
  <c r="G99"/>
  <c r="E100"/>
  <c r="E46" l="1"/>
  <c r="F45"/>
  <c r="E45" s="1"/>
  <c r="F17"/>
  <c r="G98"/>
  <c r="G104" s="1"/>
  <c r="E99"/>
  <c r="F16" l="1"/>
  <c r="F104" s="1"/>
  <c r="E17"/>
  <c r="E16"/>
  <c r="E98"/>
  <c r="E104" l="1"/>
</calcChain>
</file>

<file path=xl/sharedStrings.xml><?xml version="1.0" encoding="utf-8"?>
<sst xmlns="http://schemas.openxmlformats.org/spreadsheetml/2006/main" count="270" uniqueCount="144">
  <si>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</si>
  <si>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</si>
  <si>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</si>
  <si>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</si>
  <si>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</si>
  <si>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</si>
  <si>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</si>
  <si>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</si>
  <si>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</si>
  <si>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</si>
  <si>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</si>
  <si>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</si>
  <si>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</si>
  <si>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</si>
  <si>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</si>
  <si>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</si>
  <si>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</si>
  <si>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</si>
  <si>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</si>
  <si>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</si>
  <si>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</si>
  <si>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</si>
  <si>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</si>
  <si>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</si>
  <si>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</si>
  <si>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</si>
  <si>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</si>
  <si>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</si>
  <si>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</si>
  <si>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</si>
  <si>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</si>
  <si>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</si>
  <si>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</si>
  <si>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</si>
  <si>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</si>
  <si>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</si>
  <si>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</si>
  <si>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</si>
  <si>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</si>
  <si>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</si>
  <si>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</si>
  <si>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133R1R0001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</si>
  <si>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</si>
  <si>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</si>
  <si>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</si>
  <si>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</si>
  <si>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</si>
  <si>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</si>
  <si>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</si>
  <si>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</si>
  <si>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</si>
  <si>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</si>
  <si>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</si>
  <si>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</si>
  <si>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</si>
  <si>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</si>
  <si>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</si>
  <si>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</si>
  <si>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</si>
  <si>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</si>
  <si>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</si>
  <si>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</si>
  <si>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</si>
  <si>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</si>
  <si>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</si>
  <si>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</si>
  <si>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0230472120</t>
  </si>
  <si>
    <t>02304S2120</t>
  </si>
  <si>
    <t>133R1R0003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</si>
  <si>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</si>
  <si>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</si>
  <si>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</si>
  <si>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</si>
  <si>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</si>
  <si>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</si>
  <si>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</si>
  <si>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</si>
  <si>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Реконструкция тира МБУ "СШОР № 2", мкр. Рудничный, 22</t>
  </si>
  <si>
    <t>Благоустройство территории в районе  МБУ "СШОР № 2", мкр. Рудничный, 22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</si>
  <si>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</si>
  <si>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</si>
  <si>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 xml:space="preserve">                                                                                                          Приложение 7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</si>
  <si>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</si>
  <si>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</si>
  <si>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</si>
  <si>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</si>
  <si>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Капитальный ремонт МБУ ДО "Детская школа искусств № 5", г. Старый Оскол, мкр.Жукова, 30б</t>
  </si>
  <si>
    <t>Капитальный ремонт кровли МБОДОУ ДС №61 "Семицветик", мкр. Конева, д.15</t>
  </si>
  <si>
    <t>Капитальный ремонт кровли ДС № 26 "Солнышко", мкр. Жукова, д.32</t>
  </si>
  <si>
    <t>Капитальный ремонт кровли  ДС № 123 "Тополек", пер. Стадионный, д.5</t>
  </si>
  <si>
    <t>Капитальный ремонт бассейна МАДОУ д.с. №73 "Мишутка", г.Старый Оскол, мкр. Лесной, д.19</t>
  </si>
  <si>
    <t>0702</t>
  </si>
  <si>
    <t>Общее образование</t>
  </si>
  <si>
    <t>Устройство водоотводного лотка по территории  МБОУ СОШ № 40, мкр. Восточный, д. 52</t>
  </si>
  <si>
    <t>0220324200</t>
  </si>
  <si>
    <t>Устройство многофункциональной площадки на территории ИЖС «Новая Федосеевка» Старооскольского городского округа</t>
  </si>
  <si>
    <t>Устройство пешеходного тротуара в мкр. Юбилейный, д. № 1,2,3,3-А,4, вдоль проспекта Николая Шевченко</t>
  </si>
  <si>
    <t>Установка спортивной площадки по ул. Советская с. Городище Старооскольского городского округа</t>
  </si>
  <si>
    <t>Благоустройство детской игровой и спортивной площадок дворовой территории микрорайона Углы</t>
  </si>
  <si>
    <t>Обустройство добровольческого спасательного поста на пляже микрорайон Весенний г. Старый Оскол</t>
  </si>
  <si>
    <t>1220ИS0312</t>
  </si>
  <si>
    <t>1220ИS0313</t>
  </si>
  <si>
    <t>1220ИS0314</t>
  </si>
  <si>
    <t>1220ИS0315</t>
  </si>
  <si>
    <t>1220ИS0316</t>
  </si>
  <si>
    <t>1220ИS0317</t>
  </si>
  <si>
    <t>1220ИS0318</t>
  </si>
  <si>
    <t>1220ИS0319</t>
  </si>
  <si>
    <t xml:space="preserve">Строительство ФОК (ледовая арена) 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</si>
  <si>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</si>
  <si>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</si>
  <si>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 (МАУ "СКИВС "ГЕОРГИЕВСКИЙ")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</si>
  <si>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</si>
  <si>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</si>
  <si>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</si>
  <si>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</si>
  <si>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</si>
  <si>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</si>
  <si>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Благоустройство дворовой территории, мкр. Северный, д.35</t>
  </si>
  <si>
    <t xml:space="preserve">Благоустройство дворовой территории жилого дома, пр-т Комсомольский, д.31 </t>
  </si>
  <si>
    <t>Государственная экспертиза сметной документации</t>
  </si>
  <si>
    <t>Строительство подходов к детской игровой площадке с.Лапыгино, ул.3-я Тополиная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</si>
  <si>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</si>
  <si>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</si>
  <si>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</si>
  <si>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</si>
  <si>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</si>
  <si>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Строительство скейт-парка "Олимпийский экстрим" в ИЖС "Сосенки"</t>
  </si>
  <si>
    <t>0220344100</t>
  </si>
  <si>
    <t>0800</t>
  </si>
  <si>
    <t>Культура, кинематография</t>
  </si>
  <si>
    <t>0801</t>
  </si>
  <si>
    <t>Культура</t>
  </si>
  <si>
    <t>042A155970</t>
  </si>
  <si>
    <t>0420472120</t>
  </si>
  <si>
    <t>Сети водоснабжения села Архангельское, ул. Копанка, Старооскольский городской округ, Белгородская область</t>
  </si>
  <si>
    <t xml:space="preserve">Ремонт тротуара в р-не Дома быта, пр-т Губкина, д. 5 </t>
  </si>
  <si>
    <t xml:space="preserve">Устройство светофорных объектов Т 7 </t>
  </si>
  <si>
    <t xml:space="preserve">Устройство ограждения земельных участков для детей сирот ул. Тулинова, ул. Ветеранов, ул. Залесная </t>
  </si>
  <si>
    <t>Капитальный ремонт МБУК "Старооскольский краеведческий музей", ул. Ленина, д.50/42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</si>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</sst>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0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5" fillId="0" borderId="0" xfId="1" applyFont="1" applyFill="1"/>
    <xf numFmtId="0" fontId="1" fillId="0" borderId="0" xfId="1" applyFont="1" applyFill="1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1" xfId="2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107"/>
  <sheetViews>
    <sheetView tabSelected="1" topLeftCell="A91" workbookViewId="0">
      <selection activeCell="D101" sqref="D101"/>
    </sheetView>
  </sheetViews>
  <sheetFormatPr defaultRowHeight="15.75"/>
  <cols>
    <col min="1" max="1" width="7" style="2" customWidth="1"/>
    <col min="2" max="2" width="12.625" style="2" customWidth="1"/>
    <col min="3" max="3" width="6.25" style="2" customWidth="1"/>
    <col min="4" max="4" width="56.5" style="33" customWidth="1"/>
    <col min="5" max="5" width="12.5" style="34" customWidth="1"/>
    <col min="6" max="6" width="12.375" style="34" customWidth="1"/>
    <col min="7" max="7" width="12" style="34" customWidth="1"/>
    <col min="8" max="8" width="30.25" style="1" customWidth="1"/>
    <col min="9" max="9" width="10.875" style="1" customWidth="1"/>
    <col min="10" max="10" width="10.125" style="1" customWidth="1"/>
    <col min="11" max="16384" width="9" style="1"/>
  </cols>
  <sheetData>
    <row r="1" spans="1:10" s="50" customFormat="1" ht="16.5">
      <c r="A1" s="51"/>
      <c r="B1" s="51"/>
      <c r="C1" s="51"/>
      <c r="D1" s="52" t="s">
        <v>81</v>
      </c>
      <c r="E1" s="53"/>
      <c r="F1" s="53"/>
      <c r="G1" s="53"/>
    </row>
    <row r="2" spans="1:10" s="50" customFormat="1" ht="16.5">
      <c r="A2" s="51"/>
      <c r="B2" s="51"/>
      <c r="C2" s="51"/>
      <c r="D2" s="52" t="s">
        <v>59</v>
      </c>
      <c r="E2" s="53"/>
      <c r="F2" s="53"/>
      <c r="G2" s="53"/>
    </row>
    <row r="3" spans="1:10" s="50" customFormat="1" ht="16.5">
      <c r="A3" s="51"/>
      <c r="B3" s="51"/>
      <c r="C3" s="51"/>
      <c r="D3" s="52" t="s">
        <v>60</v>
      </c>
      <c r="E3" s="53"/>
      <c r="F3" s="53"/>
      <c r="G3" s="53"/>
    </row>
    <row r="4" spans="1:10" ht="16.5">
      <c r="D4" s="49"/>
      <c r="E4" s="3"/>
      <c r="F4" s="3"/>
      <c r="G4" s="49"/>
    </row>
    <row r="5" spans="1:10" ht="16.5">
      <c r="D5" s="95"/>
      <c r="E5" s="95"/>
      <c r="F5" s="95"/>
      <c r="G5" s="95"/>
    </row>
    <row r="6" spans="1:10" ht="16.5">
      <c r="A6" s="96" t="s">
        <v>0</v>
      </c>
      <c r="B6" s="96"/>
      <c r="C6" s="96"/>
      <c r="D6" s="96"/>
      <c r="E6" s="96"/>
      <c r="F6" s="96"/>
      <c r="G6" s="96"/>
    </row>
    <row r="7" spans="1:10" ht="16.5">
      <c r="A7" s="97" t="s">
        <v>80</v>
      </c>
      <c r="B7" s="97"/>
      <c r="C7" s="97"/>
      <c r="D7" s="97"/>
      <c r="E7" s="97"/>
      <c r="F7" s="97"/>
      <c r="G7" s="97"/>
    </row>
    <row r="8" spans="1:10" s="4" customFormat="1" ht="16.5">
      <c r="A8" s="97" t="s">
        <v>56</v>
      </c>
      <c r="B8" s="97"/>
      <c r="C8" s="97"/>
      <c r="D8" s="97"/>
      <c r="E8" s="97"/>
      <c r="F8" s="97"/>
      <c r="G8" s="97"/>
    </row>
    <row r="9" spans="1:10" s="4" customFormat="1" ht="16.5">
      <c r="A9" s="97" t="s">
        <v>79</v>
      </c>
      <c r="B9" s="97"/>
      <c r="C9" s="97"/>
      <c r="D9" s="97"/>
      <c r="E9" s="97"/>
      <c r="F9" s="97"/>
      <c r="G9" s="97"/>
    </row>
    <row r="10" spans="1:10" s="4" customFormat="1" ht="16.5">
      <c r="A10" s="96"/>
      <c r="B10" s="96"/>
      <c r="C10" s="96"/>
      <c r="D10" s="96"/>
      <c r="E10" s="96"/>
      <c r="F10" s="96"/>
      <c r="G10" s="96"/>
    </row>
    <row r="11" spans="1:10" ht="16.5">
      <c r="A11" s="3"/>
      <c r="B11" s="3"/>
      <c r="C11" s="3"/>
      <c r="D11" s="49"/>
      <c r="E11" s="5"/>
      <c r="F11" s="5"/>
      <c r="G11" s="6" t="s">
        <v>1</v>
      </c>
    </row>
    <row r="12" spans="1:10" ht="29.25" customHeight="1">
      <c r="A12" s="93" t="s">
        <v>2</v>
      </c>
      <c r="B12" s="93"/>
      <c r="C12" s="93"/>
      <c r="D12" s="94" t="s">
        <v>52</v>
      </c>
      <c r="E12" s="94" t="s">
        <v>57</v>
      </c>
      <c r="F12" s="93" t="s">
        <v>3</v>
      </c>
      <c r="G12" s="93"/>
    </row>
    <row r="13" spans="1:10" ht="40.5" customHeight="1">
      <c r="A13" s="94" t="s">
        <v>46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>
      <c r="A14" s="94"/>
      <c r="B14" s="94"/>
      <c r="C14" s="94"/>
      <c r="D14" s="94"/>
      <c r="E14" s="94"/>
      <c r="F14" s="94"/>
      <c r="G14" s="94"/>
    </row>
    <row r="15" spans="1:10" ht="16.5">
      <c r="A15" s="78">
        <v>1</v>
      </c>
      <c r="B15" s="78">
        <v>2</v>
      </c>
      <c r="C15" s="78">
        <v>3</v>
      </c>
      <c r="D15" s="78">
        <v>4</v>
      </c>
      <c r="E15" s="78">
        <v>5</v>
      </c>
      <c r="F15" s="78">
        <v>6</v>
      </c>
      <c r="G15" s="78">
        <v>7</v>
      </c>
    </row>
    <row r="16" spans="1:10" s="8" customFormat="1" ht="31.5" customHeight="1">
      <c r="A16" s="86" t="s">
        <v>63</v>
      </c>
      <c r="B16" s="86"/>
      <c r="C16" s="86"/>
      <c r="D16" s="86"/>
      <c r="E16" s="7">
        <f>SUM(F16+G16)</f>
        <v>1463326.3670000001</v>
      </c>
      <c r="F16" s="7">
        <f>F17+F45</f>
        <v>647715.66700000002</v>
      </c>
      <c r="G16" s="7">
        <f>G17+G45</f>
        <v>815610.70000000007</v>
      </c>
      <c r="I16" s="39"/>
      <c r="J16" s="39"/>
    </row>
    <row r="17" spans="1:10" s="8" customFormat="1" ht="27.75" customHeight="1">
      <c r="A17" s="88" t="s">
        <v>76</v>
      </c>
      <c r="B17" s="88"/>
      <c r="C17" s="88"/>
      <c r="D17" s="88"/>
      <c r="E17" s="12">
        <f t="shared" ref="E17:E41" si="0">F17+G17</f>
        <v>443049.66700000002</v>
      </c>
      <c r="F17" s="12">
        <f>F34+F39+F22+F18+F36</f>
        <v>443049.66700000002</v>
      </c>
      <c r="G17" s="12">
        <f>G34+G39+G22+G18</f>
        <v>0</v>
      </c>
      <c r="I17" s="39"/>
      <c r="J17" s="39"/>
    </row>
    <row r="18" spans="1:10" s="8" customFormat="1" ht="24.75" customHeight="1">
      <c r="A18" s="14" t="s">
        <v>8</v>
      </c>
      <c r="B18" s="14"/>
      <c r="C18" s="14"/>
      <c r="D18" s="68" t="s">
        <v>9</v>
      </c>
      <c r="E18" s="12">
        <f>F18+G18</f>
        <v>9168.4969999999994</v>
      </c>
      <c r="F18" s="12">
        <f>F19</f>
        <v>9168.4969999999994</v>
      </c>
      <c r="G18" s="12">
        <f>G19</f>
        <v>0</v>
      </c>
      <c r="I18" s="39"/>
      <c r="J18" s="39"/>
    </row>
    <row r="19" spans="1:10" s="8" customFormat="1" ht="24.75" customHeight="1">
      <c r="A19" s="14" t="s">
        <v>10</v>
      </c>
      <c r="B19" s="14"/>
      <c r="C19" s="14"/>
      <c r="D19" s="68" t="s">
        <v>11</v>
      </c>
      <c r="E19" s="12">
        <f>F19+G19</f>
        <v>9168.4969999999994</v>
      </c>
      <c r="F19" s="12">
        <f>F20+F21</f>
        <v>9168.4969999999994</v>
      </c>
      <c r="G19" s="12">
        <f>G20+G21</f>
        <v>0</v>
      </c>
      <c r="I19" s="39"/>
      <c r="J19" s="39"/>
    </row>
    <row r="20" spans="1:10" s="8" customFormat="1" ht="54.75" customHeight="1">
      <c r="A20" s="81" t="s">
        <v>10</v>
      </c>
      <c r="B20" s="81" t="s">
        <v>113</v>
      </c>
      <c r="C20" s="81" t="s">
        <v>13</v>
      </c>
      <c r="D20" s="69" t="s">
        <v>112</v>
      </c>
      <c r="E20" s="17">
        <f>F20+G20</f>
        <v>3968.4970000000003</v>
      </c>
      <c r="F20" s="17">
        <v>3968.4970000000003</v>
      </c>
      <c r="G20" s="17"/>
      <c r="I20" s="39"/>
      <c r="J20" s="39"/>
    </row>
    <row r="21" spans="1:10" s="8" customFormat="1" ht="33.75" customHeight="1">
      <c r="A21" s="81" t="s">
        <v>10</v>
      </c>
      <c r="B21" s="81" t="s">
        <v>113</v>
      </c>
      <c r="C21" s="81" t="s">
        <v>13</v>
      </c>
      <c r="D21" s="69" t="s">
        <v>137</v>
      </c>
      <c r="E21" s="17">
        <f>F21+G21</f>
        <v>5200</v>
      </c>
      <c r="F21" s="17">
        <v>5200</v>
      </c>
      <c r="G21" s="17"/>
      <c r="I21" s="39"/>
      <c r="J21" s="39"/>
    </row>
    <row r="22" spans="1:10" s="8" customFormat="1" ht="23.25" customHeight="1">
      <c r="A22" s="9" t="s">
        <v>14</v>
      </c>
      <c r="B22" s="81"/>
      <c r="C22" s="81"/>
      <c r="D22" s="76" t="s">
        <v>15</v>
      </c>
      <c r="E22" s="12">
        <f t="shared" si="0"/>
        <v>33320.770000000004</v>
      </c>
      <c r="F22" s="12">
        <f>F27+F23</f>
        <v>33320.770000000004</v>
      </c>
      <c r="G22" s="12">
        <f>G27+G23</f>
        <v>0</v>
      </c>
      <c r="I22" s="39"/>
      <c r="J22" s="39"/>
    </row>
    <row r="23" spans="1:10" s="8" customFormat="1" ht="23.25" customHeight="1">
      <c r="A23" s="9" t="s">
        <v>43</v>
      </c>
      <c r="B23" s="11"/>
      <c r="C23" s="11"/>
      <c r="D23" s="70" t="s">
        <v>44</v>
      </c>
      <c r="E23" s="12">
        <f t="shared" si="0"/>
        <v>2786.0699999999997</v>
      </c>
      <c r="F23" s="12">
        <f>F26+F24+F25</f>
        <v>2786.0699999999997</v>
      </c>
      <c r="G23" s="12">
        <f>G26+G24+G25</f>
        <v>0</v>
      </c>
      <c r="I23" s="39"/>
      <c r="J23" s="39"/>
    </row>
    <row r="24" spans="1:10" s="8" customFormat="1" ht="26.25" customHeight="1">
      <c r="A24" s="79" t="s">
        <v>43</v>
      </c>
      <c r="B24" s="79" t="s">
        <v>114</v>
      </c>
      <c r="C24" s="79" t="s">
        <v>12</v>
      </c>
      <c r="D24" s="71" t="s">
        <v>115</v>
      </c>
      <c r="E24" s="17">
        <f>F24+G24</f>
        <v>1000</v>
      </c>
      <c r="F24" s="17">
        <v>1000</v>
      </c>
      <c r="G24" s="17"/>
      <c r="I24" s="39"/>
      <c r="J24" s="39"/>
    </row>
    <row r="25" spans="1:10" s="8" customFormat="1" ht="26.25" customHeight="1">
      <c r="A25" s="79" t="s">
        <v>43</v>
      </c>
      <c r="B25" s="79" t="s">
        <v>114</v>
      </c>
      <c r="C25" s="79" t="s">
        <v>12</v>
      </c>
      <c r="D25" s="71" t="s">
        <v>116</v>
      </c>
      <c r="E25" s="17">
        <f>F25+G25</f>
        <v>500</v>
      </c>
      <c r="F25" s="17">
        <v>500</v>
      </c>
      <c r="G25" s="17"/>
      <c r="I25" s="39"/>
      <c r="J25" s="39"/>
    </row>
    <row r="26" spans="1:10" s="8" customFormat="1" ht="37.5" customHeight="1">
      <c r="A26" s="79" t="s">
        <v>43</v>
      </c>
      <c r="B26" s="79" t="s">
        <v>114</v>
      </c>
      <c r="C26" s="79" t="s">
        <v>12</v>
      </c>
      <c r="D26" s="48" t="s">
        <v>135</v>
      </c>
      <c r="E26" s="17">
        <f>F26+G26</f>
        <v>1286.07</v>
      </c>
      <c r="F26" s="17">
        <v>1286.07</v>
      </c>
      <c r="G26" s="17"/>
      <c r="I26" s="39"/>
      <c r="J26" s="39"/>
    </row>
    <row r="27" spans="1:10" s="8" customFormat="1" ht="26.25" customHeight="1">
      <c r="A27" s="9" t="s">
        <v>16</v>
      </c>
      <c r="B27" s="9"/>
      <c r="C27" s="9"/>
      <c r="D27" s="76" t="s">
        <v>17</v>
      </c>
      <c r="E27" s="12">
        <f t="shared" si="0"/>
        <v>30534.700000000004</v>
      </c>
      <c r="F27" s="12">
        <f>SUM(F28:F33)</f>
        <v>30534.700000000004</v>
      </c>
      <c r="G27" s="12">
        <f>SUM(G28:G32)</f>
        <v>0</v>
      </c>
      <c r="I27" s="39"/>
      <c r="J27" s="39"/>
    </row>
    <row r="28" spans="1:10" s="8" customFormat="1" ht="51" customHeight="1">
      <c r="A28" s="79" t="s">
        <v>16</v>
      </c>
      <c r="B28" s="79" t="s">
        <v>100</v>
      </c>
      <c r="C28" s="79" t="s">
        <v>13</v>
      </c>
      <c r="D28" s="62" t="s">
        <v>95</v>
      </c>
      <c r="E28" s="17">
        <f t="shared" si="0"/>
        <v>3362</v>
      </c>
      <c r="F28" s="17">
        <v>3362</v>
      </c>
      <c r="G28" s="17"/>
      <c r="I28" s="39"/>
      <c r="J28" s="39"/>
    </row>
    <row r="29" spans="1:10" s="8" customFormat="1" ht="38.25" customHeight="1">
      <c r="A29" s="79" t="s">
        <v>16</v>
      </c>
      <c r="B29" s="79" t="s">
        <v>101</v>
      </c>
      <c r="C29" s="79" t="s">
        <v>13</v>
      </c>
      <c r="D29" s="62" t="s">
        <v>97</v>
      </c>
      <c r="E29" s="17">
        <f t="shared" si="0"/>
        <v>3207.7</v>
      </c>
      <c r="F29" s="17">
        <v>3207.7</v>
      </c>
      <c r="G29" s="17"/>
      <c r="I29" s="39"/>
      <c r="J29" s="39"/>
    </row>
    <row r="30" spans="1:10" s="8" customFormat="1" ht="39.75" customHeight="1">
      <c r="A30" s="79" t="s">
        <v>16</v>
      </c>
      <c r="B30" s="79" t="s">
        <v>102</v>
      </c>
      <c r="C30" s="79" t="s">
        <v>12</v>
      </c>
      <c r="D30" s="62" t="s">
        <v>96</v>
      </c>
      <c r="E30" s="17">
        <f t="shared" si="0"/>
        <v>10319</v>
      </c>
      <c r="F30" s="17">
        <v>10319</v>
      </c>
      <c r="G30" s="17"/>
      <c r="I30" s="39"/>
      <c r="J30" s="39"/>
    </row>
    <row r="31" spans="1:10" s="8" customFormat="1" ht="38.25" customHeight="1">
      <c r="A31" s="79" t="s">
        <v>16</v>
      </c>
      <c r="B31" s="79" t="s">
        <v>103</v>
      </c>
      <c r="C31" s="79" t="s">
        <v>12</v>
      </c>
      <c r="D31" s="62" t="s">
        <v>127</v>
      </c>
      <c r="E31" s="17">
        <f t="shared" si="0"/>
        <v>12524.6</v>
      </c>
      <c r="F31" s="17">
        <v>12524.6</v>
      </c>
      <c r="G31" s="17"/>
      <c r="I31" s="39"/>
      <c r="J31" s="39"/>
    </row>
    <row r="32" spans="1:10" s="8" customFormat="1" ht="41.25" customHeight="1">
      <c r="A32" s="79" t="s">
        <v>16</v>
      </c>
      <c r="B32" s="79" t="s">
        <v>104</v>
      </c>
      <c r="C32" s="79" t="s">
        <v>12</v>
      </c>
      <c r="D32" s="62" t="s">
        <v>99</v>
      </c>
      <c r="E32" s="17">
        <f t="shared" si="0"/>
        <v>121.4</v>
      </c>
      <c r="F32" s="17">
        <v>121.4</v>
      </c>
      <c r="G32" s="17"/>
      <c r="I32" s="39"/>
      <c r="J32" s="39"/>
    </row>
    <row r="33" spans="1:251" s="8" customFormat="1" ht="38.25" customHeight="1">
      <c r="A33" s="81" t="s">
        <v>16</v>
      </c>
      <c r="B33" s="81" t="s">
        <v>122</v>
      </c>
      <c r="C33" s="81" t="s">
        <v>12</v>
      </c>
      <c r="D33" s="22" t="s">
        <v>121</v>
      </c>
      <c r="E33" s="17">
        <f t="shared" si="0"/>
        <v>1000</v>
      </c>
      <c r="F33" s="17">
        <v>1000</v>
      </c>
      <c r="G33" s="17"/>
      <c r="I33" s="39"/>
      <c r="J33" s="39"/>
    </row>
    <row r="34" spans="1:251" s="8" customFormat="1" ht="25.5" customHeight="1">
      <c r="A34" s="14" t="s">
        <v>91</v>
      </c>
      <c r="B34" s="14"/>
      <c r="C34" s="14"/>
      <c r="D34" s="65" t="s">
        <v>92</v>
      </c>
      <c r="E34" s="7">
        <f t="shared" si="0"/>
        <v>960.4</v>
      </c>
      <c r="F34" s="7">
        <f>F35</f>
        <v>960.4</v>
      </c>
      <c r="G34" s="7"/>
      <c r="I34" s="39"/>
      <c r="J34" s="39"/>
    </row>
    <row r="35" spans="1:251" s="8" customFormat="1" ht="38.25" customHeight="1">
      <c r="A35" s="81" t="s">
        <v>91</v>
      </c>
      <c r="B35" s="81" t="s">
        <v>128</v>
      </c>
      <c r="C35" s="81" t="s">
        <v>13</v>
      </c>
      <c r="D35" s="62" t="s">
        <v>93</v>
      </c>
      <c r="E35" s="16">
        <f t="shared" si="0"/>
        <v>960.4</v>
      </c>
      <c r="F35" s="16">
        <v>960.4</v>
      </c>
      <c r="G35" s="7"/>
      <c r="I35" s="39"/>
      <c r="J35" s="39"/>
    </row>
    <row r="36" spans="1:251" s="8" customFormat="1" ht="24" customHeight="1">
      <c r="A36" s="14" t="s">
        <v>23</v>
      </c>
      <c r="B36" s="14"/>
      <c r="C36" s="14"/>
      <c r="D36" s="68" t="s">
        <v>24</v>
      </c>
      <c r="E36" s="7">
        <f>F36+G36</f>
        <v>10600</v>
      </c>
      <c r="F36" s="7">
        <f>F37</f>
        <v>10600</v>
      </c>
      <c r="G36" s="7">
        <f>G37</f>
        <v>0</v>
      </c>
      <c r="I36" s="39"/>
      <c r="J36" s="39"/>
    </row>
    <row r="37" spans="1:251" s="8" customFormat="1" ht="24" customHeight="1">
      <c r="A37" s="14" t="s">
        <v>25</v>
      </c>
      <c r="B37" s="14"/>
      <c r="C37" s="14"/>
      <c r="D37" s="68" t="s">
        <v>26</v>
      </c>
      <c r="E37" s="7">
        <f>F37+G37</f>
        <v>10600</v>
      </c>
      <c r="F37" s="7">
        <f>F38</f>
        <v>10600</v>
      </c>
      <c r="G37" s="7">
        <f>G38</f>
        <v>0</v>
      </c>
      <c r="I37" s="39"/>
      <c r="J37" s="39"/>
    </row>
    <row r="38" spans="1:251" s="8" customFormat="1" ht="45" customHeight="1">
      <c r="A38" s="81" t="s">
        <v>25</v>
      </c>
      <c r="B38" s="81" t="s">
        <v>123</v>
      </c>
      <c r="C38" s="81" t="s">
        <v>12</v>
      </c>
      <c r="D38" s="48" t="s">
        <v>138</v>
      </c>
      <c r="E38" s="16">
        <f>F38+G38</f>
        <v>10600</v>
      </c>
      <c r="F38" s="16">
        <v>10600</v>
      </c>
      <c r="G38" s="7"/>
      <c r="I38" s="39"/>
      <c r="J38" s="39"/>
    </row>
    <row r="39" spans="1:251" s="8" customFormat="1" ht="26.25" customHeight="1">
      <c r="A39" s="14" t="s">
        <v>71</v>
      </c>
      <c r="B39" s="26"/>
      <c r="C39" s="27"/>
      <c r="D39" s="25" t="s">
        <v>72</v>
      </c>
      <c r="E39" s="7">
        <f t="shared" si="0"/>
        <v>389000</v>
      </c>
      <c r="F39" s="7">
        <f>F40+F43</f>
        <v>389000</v>
      </c>
      <c r="G39" s="7"/>
      <c r="I39" s="39"/>
      <c r="J39" s="39"/>
    </row>
    <row r="40" spans="1:251" s="8" customFormat="1" ht="24.75" customHeight="1">
      <c r="A40" s="14" t="s">
        <v>73</v>
      </c>
      <c r="B40" s="26"/>
      <c r="C40" s="27"/>
      <c r="D40" s="11" t="s">
        <v>74</v>
      </c>
      <c r="E40" s="7">
        <f t="shared" si="0"/>
        <v>365000</v>
      </c>
      <c r="F40" s="7">
        <f>F41+F42</f>
        <v>365000</v>
      </c>
      <c r="G40" s="7"/>
      <c r="I40" s="39"/>
      <c r="J40" s="39"/>
    </row>
    <row r="41" spans="1:251" s="8" customFormat="1" ht="38.25" customHeight="1">
      <c r="A41" s="10">
        <v>1102</v>
      </c>
      <c r="B41" s="79" t="s">
        <v>75</v>
      </c>
      <c r="C41" s="10">
        <v>400</v>
      </c>
      <c r="D41" s="22" t="s">
        <v>77</v>
      </c>
      <c r="E41" s="16">
        <f t="shared" si="0"/>
        <v>15000</v>
      </c>
      <c r="F41" s="16">
        <f>10000+5000</f>
        <v>15000</v>
      </c>
      <c r="G41" s="17"/>
      <c r="I41" s="39"/>
      <c r="J41" s="39"/>
    </row>
    <row r="42" spans="1:251" s="8" customFormat="1" ht="37.5" customHeight="1">
      <c r="A42" s="10">
        <v>1102</v>
      </c>
      <c r="B42" s="79" t="s">
        <v>126</v>
      </c>
      <c r="C42" s="10">
        <v>400</v>
      </c>
      <c r="D42" s="22" t="s">
        <v>108</v>
      </c>
      <c r="E42" s="16">
        <f>F42+G42</f>
        <v>350000</v>
      </c>
      <c r="F42" s="16">
        <v>350000</v>
      </c>
      <c r="G42" s="17"/>
      <c r="I42" s="39"/>
      <c r="J42" s="39"/>
    </row>
    <row r="43" spans="1:251" s="8" customFormat="1" ht="36.75" customHeight="1">
      <c r="A43" s="66" t="s">
        <v>109</v>
      </c>
      <c r="B43" s="14"/>
      <c r="C43" s="66"/>
      <c r="D43" s="77" t="s">
        <v>110</v>
      </c>
      <c r="E43" s="7">
        <f>F43+G43</f>
        <v>24000</v>
      </c>
      <c r="F43" s="7">
        <f>F44</f>
        <v>24000</v>
      </c>
      <c r="G43" s="7">
        <f>G44</f>
        <v>0</v>
      </c>
      <c r="I43" s="39"/>
      <c r="J43" s="39"/>
    </row>
    <row r="44" spans="1:251" s="8" customFormat="1" ht="43.5" customHeight="1">
      <c r="A44" s="67">
        <v>1105</v>
      </c>
      <c r="B44" s="79" t="s">
        <v>75</v>
      </c>
      <c r="C44" s="67">
        <v>400</v>
      </c>
      <c r="D44" s="83" t="s">
        <v>111</v>
      </c>
      <c r="E44" s="16">
        <f>F44+G44</f>
        <v>24000</v>
      </c>
      <c r="F44" s="16">
        <v>24000</v>
      </c>
      <c r="G44" s="17"/>
      <c r="I44" s="39"/>
      <c r="J44" s="39"/>
    </row>
    <row r="45" spans="1:251" s="8" customFormat="1" ht="27" customHeight="1">
      <c r="A45" s="87" t="s">
        <v>65</v>
      </c>
      <c r="B45" s="87"/>
      <c r="C45" s="87"/>
      <c r="D45" s="87"/>
      <c r="E45" s="7">
        <f t="shared" ref="E45:E96" si="1">F45+G45</f>
        <v>1020276.7000000001</v>
      </c>
      <c r="F45" s="7">
        <f>F46+F53+F69+F83</f>
        <v>204666</v>
      </c>
      <c r="G45" s="7">
        <f>G46+G53+G69+G83</f>
        <v>815610.70000000007</v>
      </c>
      <c r="I45" s="39"/>
      <c r="J45" s="39"/>
    </row>
    <row r="46" spans="1:251" ht="26.25" customHeight="1">
      <c r="A46" s="9" t="s">
        <v>8</v>
      </c>
      <c r="B46" s="9"/>
      <c r="C46" s="10"/>
      <c r="D46" s="11" t="s">
        <v>9</v>
      </c>
      <c r="E46" s="12">
        <f t="shared" si="1"/>
        <v>701316.9</v>
      </c>
      <c r="F46" s="7">
        <f>F47</f>
        <v>54246.5</v>
      </c>
      <c r="G46" s="7">
        <f>G47</f>
        <v>647070.4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</row>
    <row r="47" spans="1:251" s="4" customFormat="1" ht="27" customHeight="1">
      <c r="A47" s="14" t="s">
        <v>10</v>
      </c>
      <c r="B47" s="15"/>
      <c r="C47" s="15"/>
      <c r="D47" s="77" t="s">
        <v>11</v>
      </c>
      <c r="E47" s="12">
        <f t="shared" si="1"/>
        <v>701316.9</v>
      </c>
      <c r="F47" s="12">
        <f>SUM(F48:F52)</f>
        <v>54246.5</v>
      </c>
      <c r="G47" s="12">
        <f>SUM(G48:G51)</f>
        <v>647070.4</v>
      </c>
      <c r="I47" s="40"/>
      <c r="J47" s="40"/>
    </row>
    <row r="48" spans="1:251" ht="24" customHeight="1">
      <c r="A48" s="91" t="s">
        <v>10</v>
      </c>
      <c r="B48" s="79" t="s">
        <v>41</v>
      </c>
      <c r="C48" s="91" t="s">
        <v>13</v>
      </c>
      <c r="D48" s="102" t="s">
        <v>36</v>
      </c>
      <c r="E48" s="16">
        <f t="shared" si="1"/>
        <v>248931</v>
      </c>
      <c r="F48" s="16"/>
      <c r="G48" s="17">
        <f>281065+43364-75498</f>
        <v>248931</v>
      </c>
      <c r="I48" s="47"/>
      <c r="J48" s="47"/>
    </row>
    <row r="49" spans="1:10" ht="22.5" customHeight="1">
      <c r="A49" s="91"/>
      <c r="B49" s="79" t="s">
        <v>69</v>
      </c>
      <c r="C49" s="91"/>
      <c r="D49" s="102"/>
      <c r="E49" s="16">
        <f>F49+G49</f>
        <v>255876</v>
      </c>
      <c r="F49" s="16"/>
      <c r="G49" s="17">
        <f>255876</f>
        <v>255876</v>
      </c>
      <c r="I49" s="47"/>
      <c r="J49" s="47"/>
    </row>
    <row r="50" spans="1:10" ht="22.5" customHeight="1">
      <c r="A50" s="91"/>
      <c r="B50" s="79" t="s">
        <v>70</v>
      </c>
      <c r="C50" s="91"/>
      <c r="D50" s="102"/>
      <c r="E50" s="16">
        <f>F50+G50</f>
        <v>31988.5</v>
      </c>
      <c r="F50" s="16">
        <f>19259+12729.5</f>
        <v>31988.5</v>
      </c>
      <c r="G50" s="17"/>
      <c r="I50" s="47"/>
      <c r="J50" s="47"/>
    </row>
    <row r="51" spans="1:10" ht="54" customHeight="1">
      <c r="A51" s="81" t="s">
        <v>10</v>
      </c>
      <c r="B51" s="79" t="s">
        <v>68</v>
      </c>
      <c r="C51" s="81" t="s">
        <v>13</v>
      </c>
      <c r="D51" s="54" t="s">
        <v>82</v>
      </c>
      <c r="E51" s="16">
        <f>F51+G51</f>
        <v>152971.4</v>
      </c>
      <c r="F51" s="16">
        <f>11432-724</f>
        <v>10708</v>
      </c>
      <c r="G51" s="17">
        <f>151878.4-9615</f>
        <v>142263.4</v>
      </c>
      <c r="I51" s="47"/>
      <c r="J51" s="47"/>
    </row>
    <row r="52" spans="1:10" ht="36" customHeight="1">
      <c r="A52" s="81" t="s">
        <v>10</v>
      </c>
      <c r="B52" s="79" t="s">
        <v>22</v>
      </c>
      <c r="C52" s="81" t="s">
        <v>13</v>
      </c>
      <c r="D52" s="22" t="s">
        <v>140</v>
      </c>
      <c r="E52" s="17">
        <f>F52+G52</f>
        <v>11550</v>
      </c>
      <c r="F52" s="17">
        <v>11550</v>
      </c>
      <c r="G52" s="17"/>
      <c r="I52" s="47"/>
      <c r="J52" s="47"/>
    </row>
    <row r="53" spans="1:10" ht="25.5" customHeight="1">
      <c r="A53" s="9" t="s">
        <v>14</v>
      </c>
      <c r="B53" s="81"/>
      <c r="C53" s="81"/>
      <c r="D53" s="76" t="s">
        <v>15</v>
      </c>
      <c r="E53" s="7">
        <f t="shared" si="1"/>
        <v>166855.9</v>
      </c>
      <c r="F53" s="7">
        <f>F54</f>
        <v>101912.7</v>
      </c>
      <c r="G53" s="7">
        <f>G54</f>
        <v>64943.200000000004</v>
      </c>
      <c r="I53" s="47"/>
      <c r="J53" s="47"/>
    </row>
    <row r="54" spans="1:10" ht="25.5" customHeight="1">
      <c r="A54" s="9" t="s">
        <v>16</v>
      </c>
      <c r="B54" s="9"/>
      <c r="C54" s="9"/>
      <c r="D54" s="76" t="s">
        <v>17</v>
      </c>
      <c r="E54" s="7">
        <f t="shared" si="1"/>
        <v>166855.9</v>
      </c>
      <c r="F54" s="7">
        <f>SUM(F55:F68)</f>
        <v>101912.7</v>
      </c>
      <c r="G54" s="7">
        <f>SUM(G55:G67)</f>
        <v>64943.200000000004</v>
      </c>
      <c r="I54" s="47"/>
      <c r="J54" s="47"/>
    </row>
    <row r="55" spans="1:10" ht="49.5">
      <c r="A55" s="81" t="s">
        <v>16</v>
      </c>
      <c r="B55" s="79" t="s">
        <v>37</v>
      </c>
      <c r="C55" s="81" t="s">
        <v>13</v>
      </c>
      <c r="D55" s="48" t="s">
        <v>35</v>
      </c>
      <c r="E55" s="16">
        <f t="shared" si="1"/>
        <v>69188.5</v>
      </c>
      <c r="F55" s="18">
        <f>9270-3793.9</f>
        <v>5476.1</v>
      </c>
      <c r="G55" s="18">
        <f>2917.5-369+61163.9</f>
        <v>63712.4</v>
      </c>
      <c r="I55" s="47"/>
      <c r="J55" s="47"/>
    </row>
    <row r="56" spans="1:10" ht="51" customHeight="1">
      <c r="A56" s="46" t="s">
        <v>16</v>
      </c>
      <c r="B56" s="79" t="s">
        <v>64</v>
      </c>
      <c r="C56" s="46" t="s">
        <v>13</v>
      </c>
      <c r="D56" s="48" t="s">
        <v>35</v>
      </c>
      <c r="E56" s="16">
        <f t="shared" si="1"/>
        <v>12600</v>
      </c>
      <c r="F56" s="72">
        <v>12600</v>
      </c>
      <c r="G56" s="72"/>
      <c r="I56" s="47"/>
      <c r="J56" s="47"/>
    </row>
    <row r="57" spans="1:10" ht="103.5" customHeight="1">
      <c r="A57" s="81" t="s">
        <v>16</v>
      </c>
      <c r="B57" s="79" t="s">
        <v>62</v>
      </c>
      <c r="C57" s="81" t="s">
        <v>13</v>
      </c>
      <c r="D57" s="55" t="s">
        <v>83</v>
      </c>
      <c r="E57" s="16">
        <f t="shared" si="1"/>
        <v>1000</v>
      </c>
      <c r="F57" s="60">
        <f>46.3+338.3</f>
        <v>384.6</v>
      </c>
      <c r="G57" s="56">
        <v>615.4</v>
      </c>
      <c r="I57" s="47"/>
      <c r="J57" s="47"/>
    </row>
    <row r="58" spans="1:10" ht="102" customHeight="1">
      <c r="A58" s="81" t="s">
        <v>16</v>
      </c>
      <c r="B58" s="79" t="s">
        <v>62</v>
      </c>
      <c r="C58" s="81" t="s">
        <v>13</v>
      </c>
      <c r="D58" s="57" t="s">
        <v>84</v>
      </c>
      <c r="E58" s="16">
        <f t="shared" si="1"/>
        <v>1000</v>
      </c>
      <c r="F58" s="61">
        <f>46.3+338.3</f>
        <v>384.6</v>
      </c>
      <c r="G58" s="58">
        <v>615.4</v>
      </c>
      <c r="I58" s="47"/>
      <c r="J58" s="47"/>
    </row>
    <row r="59" spans="1:10" ht="57" customHeight="1">
      <c r="A59" s="81" t="s">
        <v>16</v>
      </c>
      <c r="B59" s="79" t="s">
        <v>64</v>
      </c>
      <c r="C59" s="81" t="s">
        <v>13</v>
      </c>
      <c r="D59" s="22" t="s">
        <v>85</v>
      </c>
      <c r="E59" s="16">
        <f t="shared" si="1"/>
        <v>16500</v>
      </c>
      <c r="F59" s="16">
        <v>16500</v>
      </c>
      <c r="G59" s="16"/>
      <c r="I59" s="47"/>
      <c r="J59" s="47"/>
    </row>
    <row r="60" spans="1:10" ht="49.5">
      <c r="A60" s="46" t="s">
        <v>16</v>
      </c>
      <c r="B60" s="79" t="s">
        <v>64</v>
      </c>
      <c r="C60" s="46" t="s">
        <v>13</v>
      </c>
      <c r="D60" s="48" t="s">
        <v>124</v>
      </c>
      <c r="E60" s="16">
        <f>F60+G60</f>
        <v>6125</v>
      </c>
      <c r="F60" s="16">
        <v>6125</v>
      </c>
      <c r="G60" s="16"/>
      <c r="I60" s="47"/>
      <c r="J60" s="47"/>
    </row>
    <row r="61" spans="1:10" ht="39" customHeight="1">
      <c r="A61" s="46" t="s">
        <v>16</v>
      </c>
      <c r="B61" s="79" t="s">
        <v>64</v>
      </c>
      <c r="C61" s="46" t="s">
        <v>13</v>
      </c>
      <c r="D61" s="48" t="s">
        <v>78</v>
      </c>
      <c r="E61" s="16">
        <f>F61+G61</f>
        <v>6900</v>
      </c>
      <c r="F61" s="18">
        <v>6900</v>
      </c>
      <c r="G61" s="18"/>
      <c r="I61" s="47"/>
      <c r="J61" s="47"/>
    </row>
    <row r="62" spans="1:10" ht="36" customHeight="1">
      <c r="A62" s="46" t="s">
        <v>16</v>
      </c>
      <c r="B62" s="79" t="s">
        <v>105</v>
      </c>
      <c r="C62" s="46" t="s">
        <v>13</v>
      </c>
      <c r="D62" s="48" t="s">
        <v>118</v>
      </c>
      <c r="E62" s="16">
        <f>F62+G62</f>
        <v>11396</v>
      </c>
      <c r="F62" s="18">
        <v>11396</v>
      </c>
      <c r="G62" s="18"/>
      <c r="I62" s="47"/>
      <c r="J62" s="47"/>
    </row>
    <row r="63" spans="1:10" ht="39" customHeight="1">
      <c r="A63" s="46" t="s">
        <v>16</v>
      </c>
      <c r="B63" s="79" t="s">
        <v>106</v>
      </c>
      <c r="C63" s="46" t="s">
        <v>13</v>
      </c>
      <c r="D63" s="48" t="s">
        <v>119</v>
      </c>
      <c r="E63" s="16">
        <f>F63+G63</f>
        <v>8596.4</v>
      </c>
      <c r="F63" s="18">
        <v>8596.4</v>
      </c>
      <c r="G63" s="18"/>
      <c r="I63" s="47"/>
      <c r="J63" s="47"/>
    </row>
    <row r="64" spans="1:10" ht="39" customHeight="1">
      <c r="A64" s="46" t="s">
        <v>16</v>
      </c>
      <c r="B64" s="79" t="s">
        <v>107</v>
      </c>
      <c r="C64" s="46" t="s">
        <v>13</v>
      </c>
      <c r="D64" s="48" t="s">
        <v>98</v>
      </c>
      <c r="E64" s="16">
        <f>F64+G64</f>
        <v>4350</v>
      </c>
      <c r="F64" s="18">
        <v>4350</v>
      </c>
      <c r="G64" s="18"/>
      <c r="I64" s="47"/>
      <c r="J64" s="47"/>
    </row>
    <row r="65" spans="1:12" ht="39" customHeight="1">
      <c r="A65" s="46" t="s">
        <v>16</v>
      </c>
      <c r="B65" s="79" t="s">
        <v>64</v>
      </c>
      <c r="C65" s="46" t="s">
        <v>13</v>
      </c>
      <c r="D65" s="22" t="s">
        <v>117</v>
      </c>
      <c r="E65" s="16">
        <f t="shared" ref="E65:E68" si="2">F65+G65</f>
        <v>12000</v>
      </c>
      <c r="F65" s="18">
        <v>12000</v>
      </c>
      <c r="G65" s="18"/>
      <c r="I65" s="47"/>
      <c r="J65" s="47"/>
    </row>
    <row r="66" spans="1:12" ht="39" customHeight="1">
      <c r="A66" s="46" t="s">
        <v>16</v>
      </c>
      <c r="B66" s="79" t="s">
        <v>64</v>
      </c>
      <c r="C66" s="46" t="s">
        <v>13</v>
      </c>
      <c r="D66" s="48" t="s">
        <v>125</v>
      </c>
      <c r="E66" s="16">
        <f t="shared" si="2"/>
        <v>6000</v>
      </c>
      <c r="F66" s="18">
        <v>6000</v>
      </c>
      <c r="G66" s="18"/>
      <c r="I66" s="47"/>
      <c r="J66" s="47"/>
    </row>
    <row r="67" spans="1:12" ht="39" customHeight="1">
      <c r="A67" s="46" t="s">
        <v>16</v>
      </c>
      <c r="B67" s="79" t="s">
        <v>64</v>
      </c>
      <c r="C67" s="46" t="s">
        <v>13</v>
      </c>
      <c r="D67" s="48" t="s">
        <v>141</v>
      </c>
      <c r="E67" s="16">
        <f t="shared" si="2"/>
        <v>7000</v>
      </c>
      <c r="F67" s="18">
        <v>7000</v>
      </c>
      <c r="G67" s="18"/>
      <c r="I67" s="47"/>
      <c r="J67" s="47"/>
    </row>
    <row r="68" spans="1:12" ht="32.25" customHeight="1">
      <c r="A68" s="46" t="s">
        <v>16</v>
      </c>
      <c r="B68" s="79" t="s">
        <v>64</v>
      </c>
      <c r="C68" s="46" t="s">
        <v>13</v>
      </c>
      <c r="D68" s="74" t="s">
        <v>136</v>
      </c>
      <c r="E68" s="16">
        <f t="shared" si="2"/>
        <v>4200</v>
      </c>
      <c r="F68" s="18">
        <v>4200</v>
      </c>
      <c r="G68" s="18"/>
      <c r="I68" s="47"/>
      <c r="J68" s="47"/>
    </row>
    <row r="69" spans="1:12" s="20" customFormat="1" ht="25.5" customHeight="1">
      <c r="A69" s="14" t="s">
        <v>18</v>
      </c>
      <c r="B69" s="9"/>
      <c r="C69" s="14"/>
      <c r="D69" s="76" t="s">
        <v>19</v>
      </c>
      <c r="E69" s="7">
        <f t="shared" si="1"/>
        <v>94576.1</v>
      </c>
      <c r="F69" s="19">
        <f>F79+F70+F77</f>
        <v>48506.8</v>
      </c>
      <c r="G69" s="19">
        <f>G70+G79</f>
        <v>46069.299999999996</v>
      </c>
      <c r="I69" s="41"/>
      <c r="J69" s="41"/>
      <c r="L69" s="21"/>
    </row>
    <row r="70" spans="1:12" ht="25.5" customHeight="1">
      <c r="A70" s="9" t="s">
        <v>20</v>
      </c>
      <c r="B70" s="9"/>
      <c r="C70" s="9"/>
      <c r="D70" s="75" t="s">
        <v>21</v>
      </c>
      <c r="E70" s="7">
        <f t="shared" si="1"/>
        <v>41323.300000000003</v>
      </c>
      <c r="F70" s="7">
        <f>SUM(F71:F76)</f>
        <v>41323.300000000003</v>
      </c>
      <c r="G70" s="7">
        <f>G71</f>
        <v>0</v>
      </c>
      <c r="I70" s="47"/>
      <c r="J70" s="47"/>
    </row>
    <row r="71" spans="1:12" ht="38.25" customHeight="1">
      <c r="A71" s="79" t="s">
        <v>20</v>
      </c>
      <c r="B71" s="79" t="s">
        <v>45</v>
      </c>
      <c r="C71" s="79" t="s">
        <v>13</v>
      </c>
      <c r="D71" s="62" t="s">
        <v>87</v>
      </c>
      <c r="E71" s="16">
        <f t="shared" si="1"/>
        <v>5088.8999999999996</v>
      </c>
      <c r="F71" s="63">
        <v>5088.8999999999996</v>
      </c>
      <c r="G71" s="7"/>
      <c r="I71" s="38"/>
      <c r="J71" s="47"/>
    </row>
    <row r="72" spans="1:12" ht="38.25" customHeight="1">
      <c r="A72" s="79" t="s">
        <v>20</v>
      </c>
      <c r="B72" s="79" t="s">
        <v>45</v>
      </c>
      <c r="C72" s="79" t="s">
        <v>13</v>
      </c>
      <c r="D72" s="59" t="s">
        <v>88</v>
      </c>
      <c r="E72" s="16">
        <f t="shared" si="1"/>
        <v>8623.2000000000007</v>
      </c>
      <c r="F72" s="16">
        <v>8623.2000000000007</v>
      </c>
      <c r="G72" s="7"/>
      <c r="I72" s="38"/>
      <c r="J72" s="47"/>
    </row>
    <row r="73" spans="1:12" ht="38.25" customHeight="1">
      <c r="A73" s="79" t="s">
        <v>20</v>
      </c>
      <c r="B73" s="79" t="s">
        <v>45</v>
      </c>
      <c r="C73" s="79" t="s">
        <v>13</v>
      </c>
      <c r="D73" s="62" t="s">
        <v>89</v>
      </c>
      <c r="E73" s="16">
        <f t="shared" si="1"/>
        <v>2290.9</v>
      </c>
      <c r="F73" s="16">
        <v>2290.9</v>
      </c>
      <c r="G73" s="7"/>
      <c r="I73" s="38"/>
      <c r="J73" s="47"/>
    </row>
    <row r="74" spans="1:12" ht="38.25" customHeight="1">
      <c r="A74" s="79" t="s">
        <v>20</v>
      </c>
      <c r="B74" s="79" t="s">
        <v>45</v>
      </c>
      <c r="C74" s="79" t="s">
        <v>13</v>
      </c>
      <c r="D74" s="64" t="s">
        <v>90</v>
      </c>
      <c r="E74" s="16">
        <f t="shared" si="1"/>
        <v>15000</v>
      </c>
      <c r="F74" s="16">
        <v>15000</v>
      </c>
      <c r="G74" s="7"/>
      <c r="I74" s="38"/>
      <c r="J74" s="47"/>
    </row>
    <row r="75" spans="1:12" ht="38.25" customHeight="1">
      <c r="A75" s="79" t="s">
        <v>20</v>
      </c>
      <c r="B75" s="79" t="s">
        <v>45</v>
      </c>
      <c r="C75" s="79" t="s">
        <v>13</v>
      </c>
      <c r="D75" s="48" t="s">
        <v>142</v>
      </c>
      <c r="E75" s="16">
        <f t="shared" si="1"/>
        <v>10000</v>
      </c>
      <c r="F75" s="16">
        <v>10000</v>
      </c>
      <c r="G75" s="7"/>
      <c r="I75" s="38"/>
      <c r="J75" s="47"/>
    </row>
    <row r="76" spans="1:12" ht="30.75" customHeight="1">
      <c r="A76" s="79" t="s">
        <v>20</v>
      </c>
      <c r="B76" s="79" t="s">
        <v>45</v>
      </c>
      <c r="C76" s="79" t="s">
        <v>13</v>
      </c>
      <c r="D76" s="73" t="s">
        <v>120</v>
      </c>
      <c r="E76" s="16">
        <f t="shared" si="1"/>
        <v>320.3</v>
      </c>
      <c r="F76" s="16">
        <f>320+0.3</f>
        <v>320.3</v>
      </c>
      <c r="G76" s="7"/>
      <c r="I76" s="38"/>
      <c r="J76" s="47"/>
    </row>
    <row r="77" spans="1:12" ht="26.25" customHeight="1">
      <c r="A77" s="14" t="s">
        <v>91</v>
      </c>
      <c r="B77" s="14"/>
      <c r="C77" s="14"/>
      <c r="D77" s="65" t="s">
        <v>92</v>
      </c>
      <c r="E77" s="7">
        <f>F77+G77</f>
        <v>2553</v>
      </c>
      <c r="F77" s="7">
        <f>F78</f>
        <v>2553</v>
      </c>
      <c r="G77" s="7"/>
      <c r="I77" s="38"/>
      <c r="J77" s="47"/>
    </row>
    <row r="78" spans="1:12" ht="37.5" customHeight="1">
      <c r="A78" s="81" t="s">
        <v>91</v>
      </c>
      <c r="B78" s="81" t="s">
        <v>94</v>
      </c>
      <c r="C78" s="81" t="s">
        <v>13</v>
      </c>
      <c r="D78" s="84" t="s">
        <v>143</v>
      </c>
      <c r="E78" s="16">
        <f t="shared" ref="E78" si="3">F78+G78</f>
        <v>2553</v>
      </c>
      <c r="F78" s="16">
        <v>2553</v>
      </c>
      <c r="G78" s="7"/>
      <c r="H78" s="8"/>
      <c r="I78" s="38"/>
      <c r="J78" s="47"/>
    </row>
    <row r="79" spans="1:12" ht="25.5" customHeight="1">
      <c r="A79" s="9" t="s">
        <v>39</v>
      </c>
      <c r="B79" s="23"/>
      <c r="C79" s="79"/>
      <c r="D79" s="24" t="s">
        <v>40</v>
      </c>
      <c r="E79" s="7">
        <f t="shared" si="1"/>
        <v>50699.799999999996</v>
      </c>
      <c r="F79" s="7">
        <f>SUM(F80:F82)</f>
        <v>4630.5</v>
      </c>
      <c r="G79" s="7">
        <f>SUM(G80:G82)</f>
        <v>46069.299999999996</v>
      </c>
      <c r="I79" s="47"/>
      <c r="J79" s="47"/>
    </row>
    <row r="80" spans="1:12" ht="22.5" customHeight="1">
      <c r="A80" s="85" t="s">
        <v>39</v>
      </c>
      <c r="B80" s="79" t="s">
        <v>53</v>
      </c>
      <c r="C80" s="85" t="s">
        <v>13</v>
      </c>
      <c r="D80" s="89" t="s">
        <v>86</v>
      </c>
      <c r="E80" s="16">
        <f t="shared" si="1"/>
        <v>48348</v>
      </c>
      <c r="F80" s="16">
        <v>4395.3</v>
      </c>
      <c r="G80" s="16">
        <f>33404+10548.7</f>
        <v>43952.7</v>
      </c>
      <c r="I80" s="42"/>
      <c r="J80" s="42"/>
    </row>
    <row r="81" spans="1:10" ht="22.5" customHeight="1">
      <c r="A81" s="85"/>
      <c r="B81" s="79" t="s">
        <v>66</v>
      </c>
      <c r="C81" s="85"/>
      <c r="D81" s="89"/>
      <c r="E81" s="16">
        <f t="shared" ref="E81:E86" si="4">F81+G81</f>
        <v>2116.6</v>
      </c>
      <c r="F81" s="16"/>
      <c r="G81" s="16">
        <v>2116.6</v>
      </c>
      <c r="I81" s="42"/>
      <c r="J81" s="42"/>
    </row>
    <row r="82" spans="1:10" ht="22.5" customHeight="1">
      <c r="A82" s="85"/>
      <c r="B82" s="79" t="s">
        <v>67</v>
      </c>
      <c r="C82" s="85"/>
      <c r="D82" s="89"/>
      <c r="E82" s="16">
        <f t="shared" si="4"/>
        <v>235.2</v>
      </c>
      <c r="F82" s="16">
        <v>235.2</v>
      </c>
      <c r="G82" s="16"/>
      <c r="I82" s="42"/>
      <c r="J82" s="42"/>
    </row>
    <row r="83" spans="1:10" ht="23.25" customHeight="1">
      <c r="A83" s="9" t="s">
        <v>129</v>
      </c>
      <c r="B83" s="79"/>
      <c r="C83" s="79"/>
      <c r="D83" s="76" t="s">
        <v>130</v>
      </c>
      <c r="E83" s="7">
        <f t="shared" si="4"/>
        <v>57527.799999999996</v>
      </c>
      <c r="F83" s="7">
        <f>F84</f>
        <v>0</v>
      </c>
      <c r="G83" s="7">
        <f>G84</f>
        <v>57527.799999999996</v>
      </c>
      <c r="I83" s="42"/>
      <c r="J83" s="42"/>
    </row>
    <row r="84" spans="1:10" ht="23.25" customHeight="1">
      <c r="A84" s="9" t="s">
        <v>131</v>
      </c>
      <c r="B84" s="79"/>
      <c r="C84" s="79"/>
      <c r="D84" s="76" t="s">
        <v>132</v>
      </c>
      <c r="E84" s="7">
        <f t="shared" si="4"/>
        <v>57527.799999999996</v>
      </c>
      <c r="F84" s="7">
        <f>F85+F86</f>
        <v>0</v>
      </c>
      <c r="G84" s="7">
        <f>G85+G86</f>
        <v>57527.799999999996</v>
      </c>
      <c r="I84" s="42"/>
      <c r="J84" s="42"/>
    </row>
    <row r="85" spans="1:10" ht="26.25" customHeight="1">
      <c r="A85" s="100" t="s">
        <v>131</v>
      </c>
      <c r="B85" s="79" t="s">
        <v>133</v>
      </c>
      <c r="C85" s="100" t="s">
        <v>13</v>
      </c>
      <c r="D85" s="98" t="s">
        <v>139</v>
      </c>
      <c r="E85" s="16">
        <f t="shared" si="4"/>
        <v>39626.199999999997</v>
      </c>
      <c r="F85" s="16"/>
      <c r="G85" s="16">
        <f>30115.9+9510.3</f>
        <v>39626.199999999997</v>
      </c>
      <c r="I85" s="42"/>
      <c r="J85" s="42"/>
    </row>
    <row r="86" spans="1:10" ht="26.25" customHeight="1">
      <c r="A86" s="101"/>
      <c r="B86" s="79" t="s">
        <v>134</v>
      </c>
      <c r="C86" s="101"/>
      <c r="D86" s="99"/>
      <c r="E86" s="16">
        <f t="shared" si="4"/>
        <v>17901.599999999999</v>
      </c>
      <c r="F86" s="16"/>
      <c r="G86" s="16">
        <v>17901.599999999999</v>
      </c>
      <c r="I86" s="42"/>
      <c r="J86" s="42"/>
    </row>
    <row r="87" spans="1:10" ht="38.25" customHeight="1">
      <c r="A87" s="87" t="s">
        <v>28</v>
      </c>
      <c r="B87" s="87"/>
      <c r="C87" s="87"/>
      <c r="D87" s="87"/>
      <c r="E87" s="7">
        <f t="shared" si="1"/>
        <v>8701.9</v>
      </c>
      <c r="F87" s="7">
        <f>F88+F94</f>
        <v>7752.9</v>
      </c>
      <c r="G87" s="7">
        <f>G88+G94</f>
        <v>949</v>
      </c>
      <c r="I87" s="43"/>
      <c r="J87" s="43"/>
    </row>
    <row r="88" spans="1:10" ht="23.25" customHeight="1">
      <c r="A88" s="9" t="s">
        <v>14</v>
      </c>
      <c r="B88" s="81"/>
      <c r="C88" s="81"/>
      <c r="D88" s="76" t="s">
        <v>15</v>
      </c>
      <c r="E88" s="7">
        <f t="shared" si="1"/>
        <v>7647.5</v>
      </c>
      <c r="F88" s="7">
        <f>F89+F92</f>
        <v>7647.5</v>
      </c>
      <c r="G88" s="7"/>
      <c r="I88" s="47"/>
      <c r="J88" s="47"/>
    </row>
    <row r="89" spans="1:10" ht="23.25" customHeight="1">
      <c r="A89" s="14" t="s">
        <v>29</v>
      </c>
      <c r="B89" s="78"/>
      <c r="C89" s="78"/>
      <c r="D89" s="25" t="s">
        <v>30</v>
      </c>
      <c r="E89" s="7">
        <f t="shared" si="1"/>
        <v>2733</v>
      </c>
      <c r="F89" s="7">
        <f>F90+F91</f>
        <v>2733</v>
      </c>
      <c r="G89" s="7"/>
      <c r="I89" s="47"/>
      <c r="J89" s="47"/>
    </row>
    <row r="90" spans="1:10" ht="38.25" customHeight="1">
      <c r="A90" s="81" t="s">
        <v>29</v>
      </c>
      <c r="B90" s="79" t="s">
        <v>48</v>
      </c>
      <c r="C90" s="81">
        <v>200</v>
      </c>
      <c r="D90" s="48" t="s">
        <v>49</v>
      </c>
      <c r="E90" s="16">
        <f t="shared" si="1"/>
        <v>2647</v>
      </c>
      <c r="F90" s="18">
        <v>2647</v>
      </c>
      <c r="G90" s="7"/>
      <c r="I90" s="42"/>
      <c r="J90" s="42"/>
    </row>
    <row r="91" spans="1:10" ht="57" customHeight="1">
      <c r="A91" s="81" t="s">
        <v>29</v>
      </c>
      <c r="B91" s="79" t="s">
        <v>31</v>
      </c>
      <c r="C91" s="81">
        <v>200</v>
      </c>
      <c r="D91" s="48" t="s">
        <v>32</v>
      </c>
      <c r="E91" s="16">
        <f t="shared" si="1"/>
        <v>86</v>
      </c>
      <c r="F91" s="18">
        <v>86</v>
      </c>
      <c r="G91" s="16"/>
      <c r="I91" s="47"/>
      <c r="J91" s="47"/>
    </row>
    <row r="92" spans="1:10" ht="24.75" customHeight="1">
      <c r="A92" s="9" t="s">
        <v>16</v>
      </c>
      <c r="B92" s="9"/>
      <c r="C92" s="9"/>
      <c r="D92" s="76" t="s">
        <v>17</v>
      </c>
      <c r="E92" s="7">
        <f t="shared" si="1"/>
        <v>4914.5</v>
      </c>
      <c r="F92" s="7">
        <f>F93</f>
        <v>4914.5</v>
      </c>
      <c r="G92" s="16"/>
      <c r="I92" s="47"/>
      <c r="J92" s="47"/>
    </row>
    <row r="93" spans="1:10" ht="40.5" customHeight="1">
      <c r="A93" s="79" t="s">
        <v>16</v>
      </c>
      <c r="B93" s="79" t="s">
        <v>50</v>
      </c>
      <c r="C93" s="79" t="s">
        <v>12</v>
      </c>
      <c r="D93" s="48" t="s">
        <v>51</v>
      </c>
      <c r="E93" s="16">
        <f t="shared" si="1"/>
        <v>4914.5</v>
      </c>
      <c r="F93" s="16">
        <v>4914.5</v>
      </c>
      <c r="G93" s="16"/>
      <c r="I93" s="47"/>
      <c r="J93" s="47"/>
    </row>
    <row r="94" spans="1:10" ht="21" customHeight="1">
      <c r="A94" s="14" t="s">
        <v>23</v>
      </c>
      <c r="B94" s="26"/>
      <c r="C94" s="27"/>
      <c r="D94" s="25" t="s">
        <v>24</v>
      </c>
      <c r="E94" s="7">
        <f t="shared" si="1"/>
        <v>1054.4000000000001</v>
      </c>
      <c r="F94" s="7">
        <f>F95</f>
        <v>105.4</v>
      </c>
      <c r="G94" s="7">
        <f>G95</f>
        <v>949</v>
      </c>
      <c r="I94" s="47"/>
      <c r="J94" s="47"/>
    </row>
    <row r="95" spans="1:10" ht="21" customHeight="1">
      <c r="A95" s="14" t="s">
        <v>25</v>
      </c>
      <c r="B95" s="26"/>
      <c r="C95" s="27"/>
      <c r="D95" s="11" t="s">
        <v>26</v>
      </c>
      <c r="E95" s="7">
        <f t="shared" si="1"/>
        <v>1054.4000000000001</v>
      </c>
      <c r="F95" s="7">
        <f>SUM(F96:F97)</f>
        <v>105.4</v>
      </c>
      <c r="G95" s="7">
        <f>SUM(G96:G97)</f>
        <v>949</v>
      </c>
      <c r="I95" s="47"/>
      <c r="J95" s="47"/>
    </row>
    <row r="96" spans="1:10" ht="25.5" customHeight="1">
      <c r="A96" s="91" t="s">
        <v>25</v>
      </c>
      <c r="B96" s="81" t="s">
        <v>61</v>
      </c>
      <c r="C96" s="91" t="s">
        <v>13</v>
      </c>
      <c r="D96" s="92" t="s">
        <v>27</v>
      </c>
      <c r="E96" s="16">
        <f t="shared" si="1"/>
        <v>105.4</v>
      </c>
      <c r="F96" s="16">
        <v>105.4</v>
      </c>
      <c r="G96" s="7"/>
      <c r="I96" s="47"/>
      <c r="J96" s="47"/>
    </row>
    <row r="97" spans="1:10" ht="25.5" customHeight="1">
      <c r="A97" s="91"/>
      <c r="B97" s="81" t="s">
        <v>42</v>
      </c>
      <c r="C97" s="91"/>
      <c r="D97" s="92"/>
      <c r="E97" s="16">
        <f>G97</f>
        <v>949</v>
      </c>
      <c r="F97" s="16"/>
      <c r="G97" s="16">
        <v>949</v>
      </c>
      <c r="I97" s="47"/>
      <c r="J97" s="47"/>
    </row>
    <row r="98" spans="1:10" ht="40.5" customHeight="1">
      <c r="A98" s="87" t="s">
        <v>47</v>
      </c>
      <c r="B98" s="87"/>
      <c r="C98" s="87"/>
      <c r="D98" s="87"/>
      <c r="E98" s="7">
        <f t="shared" ref="E98:E104" si="5">F98+G98</f>
        <v>129610.29999999999</v>
      </c>
      <c r="F98" s="7">
        <f>F99</f>
        <v>781.7</v>
      </c>
      <c r="G98" s="7">
        <f>G99</f>
        <v>128828.59999999999</v>
      </c>
      <c r="I98" s="47"/>
      <c r="J98" s="47"/>
    </row>
    <row r="99" spans="1:10" ht="25.5" customHeight="1">
      <c r="A99" s="14" t="s">
        <v>23</v>
      </c>
      <c r="B99" s="26"/>
      <c r="C99" s="27"/>
      <c r="D99" s="25" t="s">
        <v>24</v>
      </c>
      <c r="E99" s="7">
        <f t="shared" si="5"/>
        <v>129610.29999999999</v>
      </c>
      <c r="F99" s="7">
        <f>F100</f>
        <v>781.7</v>
      </c>
      <c r="G99" s="7">
        <f>G100</f>
        <v>128828.59999999999</v>
      </c>
      <c r="I99" s="47"/>
      <c r="J99" s="47"/>
    </row>
    <row r="100" spans="1:10" ht="24" customHeight="1">
      <c r="A100" s="9" t="s">
        <v>25</v>
      </c>
      <c r="B100" s="28"/>
      <c r="C100" s="28"/>
      <c r="D100" s="29" t="s">
        <v>26</v>
      </c>
      <c r="E100" s="7">
        <f t="shared" si="5"/>
        <v>129610.29999999999</v>
      </c>
      <c r="F100" s="7">
        <f>F101+F102+F103</f>
        <v>781.7</v>
      </c>
      <c r="G100" s="7">
        <f>G101+G102+G103</f>
        <v>128828.59999999999</v>
      </c>
      <c r="I100" s="47"/>
      <c r="J100" s="47"/>
    </row>
    <row r="101" spans="1:10" s="30" customFormat="1" ht="54" customHeight="1">
      <c r="A101" s="79" t="s">
        <v>25</v>
      </c>
      <c r="B101" s="79" t="s">
        <v>38</v>
      </c>
      <c r="C101" s="79" t="s">
        <v>12</v>
      </c>
      <c r="D101" s="82" t="s">
        <v>34</v>
      </c>
      <c r="E101" s="16">
        <f t="shared" si="5"/>
        <v>121562.9</v>
      </c>
      <c r="F101" s="16"/>
      <c r="G101" s="44">
        <f>73848.1+34751.9+12962.9</f>
        <v>121562.9</v>
      </c>
      <c r="I101" s="47"/>
      <c r="J101" s="47"/>
    </row>
    <row r="102" spans="1:10" ht="28.5" customHeight="1">
      <c r="A102" s="85" t="s">
        <v>25</v>
      </c>
      <c r="B102" s="79" t="s">
        <v>55</v>
      </c>
      <c r="C102" s="85" t="s">
        <v>12</v>
      </c>
      <c r="D102" s="92" t="s">
        <v>58</v>
      </c>
      <c r="E102" s="16">
        <f t="shared" si="5"/>
        <v>781.7</v>
      </c>
      <c r="F102" s="44">
        <v>781.7</v>
      </c>
      <c r="G102" s="16"/>
      <c r="I102" s="47"/>
      <c r="J102" s="47"/>
    </row>
    <row r="103" spans="1:10" ht="28.5" customHeight="1">
      <c r="A103" s="85"/>
      <c r="B103" s="45" t="s">
        <v>54</v>
      </c>
      <c r="C103" s="85"/>
      <c r="D103" s="92"/>
      <c r="E103" s="16">
        <f t="shared" si="5"/>
        <v>7265.7</v>
      </c>
      <c r="F103" s="44"/>
      <c r="G103" s="16">
        <f>14531.4-7265.7</f>
        <v>7265.7</v>
      </c>
      <c r="I103" s="47"/>
      <c r="J103" s="47"/>
    </row>
    <row r="104" spans="1:10" s="4" customFormat="1" ht="19.5" customHeight="1">
      <c r="A104" s="90" t="s">
        <v>33</v>
      </c>
      <c r="B104" s="90"/>
      <c r="C104" s="90"/>
      <c r="D104" s="80"/>
      <c r="E104" s="7">
        <f t="shared" si="5"/>
        <v>1601638.567</v>
      </c>
      <c r="F104" s="7">
        <f>SUM(F16+F87+F98)</f>
        <v>656250.26699999999</v>
      </c>
      <c r="G104" s="7">
        <f>SUM(G16+G87+G98)</f>
        <v>945388.3</v>
      </c>
    </row>
    <row r="105" spans="1:10" s="4" customFormat="1" ht="16.5">
      <c r="A105" s="31"/>
      <c r="B105" s="31"/>
      <c r="C105" s="31"/>
      <c r="D105" s="31"/>
      <c r="E105" s="32"/>
      <c r="F105" s="32"/>
      <c r="G105" s="32"/>
    </row>
    <row r="106" spans="1:10">
      <c r="F106" s="35"/>
      <c r="G106" s="36"/>
    </row>
    <row r="107" spans="1:10">
      <c r="F107" s="37"/>
    </row>
  </sheetData>
  <mergeCells count="36"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45:D45"/>
    <mergeCell ref="A48:A50"/>
    <mergeCell ref="C48:C50"/>
    <mergeCell ref="D48:D50"/>
    <mergeCell ref="A80:A82"/>
    <mergeCell ref="C80:C82"/>
    <mergeCell ref="D80:D82"/>
    <mergeCell ref="A87:D87"/>
    <mergeCell ref="A96:A97"/>
    <mergeCell ref="C96:C97"/>
    <mergeCell ref="D96:D97"/>
    <mergeCell ref="D85:D86"/>
    <mergeCell ref="A85:A86"/>
    <mergeCell ref="C85:C86"/>
    <mergeCell ref="A98:D98"/>
    <mergeCell ref="A102:A103"/>
    <mergeCell ref="C102:C103"/>
    <mergeCell ref="D102:D103"/>
    <mergeCell ref="A104:C104"/>
  </mergeCells>
  <pageMargins left="0.78740157480314965" right="0.78740157480314965" top="1.1811023622047245" bottom="0.59055118110236227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malisheva</cp:lastModifiedBy>
  <cp:lastPrinted>2023-10-30T14:09:22Z</cp:lastPrinted>
  <dcterms:created xsi:type="dcterms:W3CDTF">2017-11-08T08:25:33Z</dcterms:created>
  <dcterms:modified xsi:type="dcterms:W3CDTF">2023-10-30T14:18:30Z</dcterms:modified>
</cp:coreProperties>
</file>